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<sst xmlns="http://schemas.openxmlformats.org/spreadsheetml/2006/main" count="54" uniqueCount="52">
  <si>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ООО УК "Приволжское ПЖРУ" о финансовом состоянии и затратах</t>
  </si>
  <si>
    <t>на многоквартирный дом за 2013 г. по адресу: ул. Губанова, 14</t>
  </si>
  <si>
    <t>Площадь</t>
  </si>
  <si>
    <t>кв.м.</t>
  </si>
  <si>
    <t>Кол-во квартир</t>
  </si>
  <si>
    <t>кв</t>
  </si>
  <si>
    <t>Кол-во проживающих</t>
  </si>
  <si>
    <t>чел.</t>
  </si>
  <si>
    <t>№ п/п</t>
  </si>
  <si>
    <t>Виды услуг</t>
  </si>
  <si>
    <t>Сальдо  на 01.01.2013 г.</t>
  </si>
  <si>
    <t>Начислено</t>
  </si>
  <si>
    <t>Поступило</t>
  </si>
  <si>
    <t>Сальдо  на 01.01.2014 г.</t>
  </si>
  <si>
    <t>1</t>
  </si>
  <si>
    <t>Содержание жилья</t>
  </si>
  <si>
    <t>2</t>
  </si>
  <si>
    <t>Текущий ремонт</t>
  </si>
  <si>
    <t>Электроэнергия</t>
  </si>
  <si>
    <t>ИТОГО</t>
  </si>
  <si>
    <t>кроме того реклама,ТВ (2010-2013 гг.)</t>
  </si>
  <si>
    <t>ВСЕГО  ПОСТУПЛЕНИЙ</t>
  </si>
  <si>
    <t>СОДЕРЖАНИЕ ЖИЛЬЯ, в т.ч.:</t>
  </si>
  <si>
    <t>Затраты за  2013 год с НДС (руб.)</t>
  </si>
  <si>
    <t>Затраты на 1 кв.м. в мес. (руб.)</t>
  </si>
  <si>
    <t>Вывоз ТБО</t>
  </si>
  <si>
    <t>Вывоз КГО</t>
  </si>
  <si>
    <t>Обслуживание лифтов</t>
  </si>
  <si>
    <t>Уборка территории (ручная и механизированная)</t>
  </si>
  <si>
    <t>Уборка м/провода</t>
  </si>
  <si>
    <t>Электросети (МОП)</t>
  </si>
  <si>
    <t>Услуги сторонних организаций ( дератизация, дезинсекция, вентканалы и пр.)</t>
  </si>
  <si>
    <t>Расходы связанные с начислением и предоставлением платежных документов, содержанием информационных систем, истребованием задолженности</t>
  </si>
  <si>
    <t>Содержание УК</t>
  </si>
  <si>
    <t>Содержание тех.службы УК (в т.ч.АДС, электрики, сантехники)</t>
  </si>
  <si>
    <t>ОСТАТОК ДЕНЕЖНЫХ СРЕДСТВ  НА ТЕКУЩИЙ РЕМОНТ НА 01.01.2013 г</t>
  </si>
  <si>
    <t>ПОСТУПЛЕНИЕ ПО СТАТЬЕ "ТЕКУЩИЙ РЕМОНТ" ЗА 2013 г.</t>
  </si>
  <si>
    <t>ВЫПОЛНЕНО РАБОТ ПО СТАТЬЕ "ТЕКУЩИЙ РЕМОНТ" ЗА 2013 г.</t>
  </si>
  <si>
    <t>ОСТАТОК ДЕНЕЖНЫХ СРЕДСТВ  НА ТЕКУЩИЙ РЕМОНТ НА 01.01.2014 г</t>
  </si>
  <si>
    <t>Расшифровка статьи расхода  по текущему ремонту за  2013 год</t>
  </si>
  <si>
    <t>Наименование работ</t>
  </si>
  <si>
    <t xml:space="preserve">Сумма </t>
  </si>
  <si>
    <t>Ремонт м/панельных швов кв. 45</t>
  </si>
  <si>
    <t>Ремонт балконных козырьков кв. 45</t>
  </si>
  <si>
    <t>Ремонт системы канализации</t>
  </si>
  <si>
    <t>Ремонт системы отопления</t>
  </si>
  <si>
    <t>Установка общедомовых приборов учета ХВС (1 узел)</t>
  </si>
  <si>
    <t>Итого:</t>
  </si>
  <si>
    <t>Исп.:</t>
  </si>
  <si>
    <t>Гришина А.П</t>
  </si>
  <si>
    <t>Богданова М.В.</t>
  </si>
  <si>
    <t>Каськова Е.В.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</si>
</sst>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General"/>
    <numFmt numFmtId="181" formatCode="#,##0.00_р_."/>
    <numFmt numFmtId="182" formatCode="#,##0.00&quot;р.&quot;"/>
    <numFmt numFmtId="183" formatCode="#,##0.00_ ;\-#,##0.00\ "/>
  </numFmts>
  <fonts count="13">
    <font>
      <sz val="10"/>
      <name val="Arial"/>
      <family val="0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.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0" fontId="1" fillId="0" borderId="0" xfId="15" applyFont="1" applyFill="1" applyBorder="1" applyAlignment="1">
      <alignment horizontal="center"/>
      <protection/>
    </xf>
    <xf numFmtId="180" fontId="3" fillId="0" borderId="0" xfId="15" applyFont="1" applyFill="1">
      <alignment/>
      <protection/>
    </xf>
    <xf numFmtId="180" fontId="4" fillId="0" borderId="0" xfId="15" applyFont="1" applyFill="1" applyBorder="1" applyAlignment="1">
      <alignment horizontal="center"/>
      <protection/>
    </xf>
    <xf numFmtId="180" fontId="5" fillId="0" borderId="0" xfId="15" applyFont="1" applyFill="1">
      <alignment/>
      <protection/>
    </xf>
    <xf numFmtId="180" fontId="6" fillId="0" borderId="0" xfId="15" applyFont="1" applyFill="1" applyAlignment="1">
      <alignment horizontal="left"/>
      <protection/>
    </xf>
    <xf numFmtId="4" fontId="6" fillId="0" borderId="0" xfId="15" applyNumberFormat="1" applyFont="1" applyFill="1">
      <alignment/>
      <protection/>
    </xf>
    <xf numFmtId="180" fontId="6" fillId="0" borderId="0" xfId="15" applyFont="1" applyFill="1">
      <alignment/>
      <protection/>
    </xf>
    <xf numFmtId="180" fontId="6" fillId="0" borderId="0" xfId="15" applyFont="1" applyFill="1" applyAlignment="1">
      <alignment/>
      <protection/>
    </xf>
    <xf numFmtId="4" fontId="6" fillId="0" borderId="1" xfId="15" applyNumberFormat="1" applyFont="1" applyFill="1" applyBorder="1" applyAlignment="1">
      <alignment horizontal="center" vertical="center" wrapText="1"/>
      <protection/>
    </xf>
    <xf numFmtId="180" fontId="6" fillId="0" borderId="1" xfId="15" applyFont="1" applyFill="1" applyBorder="1" applyAlignment="1">
      <alignment horizontal="center" vertical="center"/>
      <protection/>
    </xf>
    <xf numFmtId="180" fontId="6" fillId="0" borderId="1" xfId="15" applyFont="1" applyFill="1" applyBorder="1" applyAlignment="1">
      <alignment horizontal="center" vertical="center" wrapText="1"/>
      <protection/>
    </xf>
    <xf numFmtId="4" fontId="3" fillId="0" borderId="0" xfId="15" applyNumberFormat="1" applyFont="1" applyFill="1">
      <alignment/>
      <protection/>
    </xf>
    <xf numFmtId="180" fontId="5" fillId="0" borderId="1" xfId="15" applyFont="1" applyFill="1" applyBorder="1" applyAlignment="1">
      <alignment horizontal="center"/>
      <protection/>
    </xf>
    <xf numFmtId="180" fontId="5" fillId="0" borderId="2" xfId="15" applyFont="1" applyFill="1" applyBorder="1">
      <alignment/>
      <protection/>
    </xf>
    <xf numFmtId="4" fontId="0" fillId="0" borderId="1" xfId="0" applyNumberFormat="1" applyFont="1" applyFill="1" applyBorder="1" applyAlignment="1">
      <alignment horizontal="center" vertical="center"/>
    </xf>
    <xf numFmtId="181" fontId="0" fillId="0" borderId="1" xfId="15" applyNumberFormat="1" applyFont="1" applyFill="1" applyBorder="1" applyAlignment="1">
      <alignment horizontal="center"/>
      <protection/>
    </xf>
    <xf numFmtId="181" fontId="0" fillId="0" borderId="1" xfId="15" applyNumberFormat="1" applyFont="1" applyFill="1" applyBorder="1" applyAlignment="1">
      <alignment horizontal="center" vertical="center"/>
      <protection/>
    </xf>
    <xf numFmtId="180" fontId="6" fillId="0" borderId="3" xfId="15" applyFont="1" applyFill="1" applyBorder="1" applyAlignment="1">
      <alignment horizontal="center"/>
      <protection/>
    </xf>
    <xf numFmtId="180" fontId="6" fillId="0" borderId="4" xfId="15" applyFont="1" applyFill="1" applyBorder="1" applyAlignment="1">
      <alignment horizontal="center"/>
      <protection/>
    </xf>
    <xf numFmtId="180" fontId="5" fillId="0" borderId="2" xfId="15" applyFont="1" applyFill="1" applyBorder="1" applyAlignment="1">
      <alignment horizontal="left"/>
      <protection/>
    </xf>
    <xf numFmtId="180" fontId="5" fillId="0" borderId="5" xfId="15" applyFont="1" applyFill="1" applyBorder="1" applyAlignment="1">
      <alignment horizontal="left"/>
      <protection/>
    </xf>
    <xf numFmtId="180" fontId="5" fillId="0" borderId="6" xfId="15" applyFont="1" applyFill="1" applyBorder="1" applyAlignment="1">
      <alignment horizontal="left"/>
      <protection/>
    </xf>
    <xf numFmtId="181" fontId="5" fillId="0" borderId="7" xfId="15" applyNumberFormat="1" applyFont="1" applyFill="1" applyBorder="1" applyAlignment="1">
      <alignment horizontal="right"/>
      <protection/>
    </xf>
    <xf numFmtId="4" fontId="5" fillId="0" borderId="7" xfId="15" applyNumberFormat="1" applyFont="1" applyFill="1" applyBorder="1" applyAlignment="1">
      <alignment horizontal="center" vertical="center"/>
      <protection/>
    </xf>
    <xf numFmtId="180" fontId="7" fillId="0" borderId="0" xfId="15" applyFont="1" applyFill="1" applyBorder="1" applyAlignment="1">
      <alignment horizontal="center"/>
      <protection/>
    </xf>
    <xf numFmtId="2" fontId="7" fillId="0" borderId="0" xfId="15" applyNumberFormat="1" applyFont="1" applyFill="1" applyBorder="1">
      <alignment/>
      <protection/>
    </xf>
    <xf numFmtId="180" fontId="7" fillId="0" borderId="0" xfId="15" applyFont="1" applyFill="1" applyBorder="1">
      <alignment/>
      <protection/>
    </xf>
    <xf numFmtId="4" fontId="7" fillId="0" borderId="0" xfId="15" applyNumberFormat="1" applyFont="1" applyFill="1" applyBorder="1">
      <alignment/>
      <protection/>
    </xf>
    <xf numFmtId="180" fontId="8" fillId="0" borderId="0" xfId="15" applyFont="1" applyFill="1">
      <alignment/>
      <protection/>
    </xf>
    <xf numFmtId="180" fontId="7" fillId="0" borderId="0" xfId="15" applyFont="1" applyFill="1">
      <alignment/>
      <protection/>
    </xf>
    <xf numFmtId="182" fontId="9" fillId="0" borderId="0" xfId="15" applyNumberFormat="1" applyFont="1" applyFill="1" applyBorder="1" applyAlignment="1">
      <alignment horizontal="center"/>
      <protection/>
    </xf>
    <xf numFmtId="180" fontId="6" fillId="0" borderId="0" xfId="15" applyFont="1" applyFill="1" applyBorder="1">
      <alignment/>
      <protection/>
    </xf>
    <xf numFmtId="10" fontId="6" fillId="0" borderId="0" xfId="15" applyNumberFormat="1" applyFont="1" applyFill="1">
      <alignment/>
      <protection/>
    </xf>
    <xf numFmtId="182" fontId="5" fillId="0" borderId="0" xfId="15" applyNumberFormat="1" applyFont="1" applyFill="1">
      <alignment/>
      <protection/>
    </xf>
    <xf numFmtId="182" fontId="6" fillId="0" borderId="0" xfId="15" applyNumberFormat="1" applyFont="1" applyFill="1">
      <alignment/>
      <protection/>
    </xf>
    <xf numFmtId="180" fontId="6" fillId="0" borderId="0" xfId="15" applyFont="1" applyFill="1" applyBorder="1">
      <alignment/>
      <protection/>
    </xf>
    <xf numFmtId="180" fontId="5" fillId="0" borderId="1" xfId="15" applyFont="1" applyFill="1" applyBorder="1" applyAlignment="1">
      <alignment horizontal="center" vertical="center" wrapText="1"/>
      <protection/>
    </xf>
    <xf numFmtId="180" fontId="10" fillId="0" borderId="1" xfId="15" applyFont="1" applyFill="1" applyBorder="1" applyAlignment="1">
      <alignment horizontal="center" vertical="center"/>
      <protection/>
    </xf>
    <xf numFmtId="182" fontId="10" fillId="0" borderId="1" xfId="15" applyNumberFormat="1" applyFont="1" applyFill="1" applyBorder="1" applyAlignment="1">
      <alignment horizontal="center" vertical="center" wrapText="1"/>
      <protection/>
    </xf>
    <xf numFmtId="4" fontId="10" fillId="0" borderId="1" xfId="15" applyNumberFormat="1" applyFont="1" applyFill="1" applyBorder="1" applyAlignment="1">
      <alignment horizontal="center" vertical="center"/>
      <protection/>
    </xf>
    <xf numFmtId="180" fontId="5" fillId="0" borderId="1" xfId="15" applyFont="1" applyFill="1" applyBorder="1" applyAlignment="1">
      <alignment horizontal="center" vertical="center"/>
      <protection/>
    </xf>
    <xf numFmtId="180" fontId="5" fillId="0" borderId="1" xfId="15" applyFont="1" applyFill="1" applyBorder="1" applyAlignment="1">
      <alignment horizontal="left"/>
      <protection/>
    </xf>
    <xf numFmtId="4" fontId="5" fillId="0" borderId="1" xfId="15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left" wrapText="1"/>
    </xf>
    <xf numFmtId="180" fontId="5" fillId="0" borderId="1" xfId="15" applyFont="1" applyFill="1" applyBorder="1" applyAlignment="1">
      <alignment horizontal="left" wrapText="1"/>
      <protection/>
    </xf>
    <xf numFmtId="8" fontId="6" fillId="0" borderId="0" xfId="15" applyNumberFormat="1" applyFont="1" applyFill="1">
      <alignment/>
      <protection/>
    </xf>
    <xf numFmtId="180" fontId="10" fillId="0" borderId="0" xfId="15" applyFont="1" applyFill="1" applyBorder="1" applyAlignment="1">
      <alignment/>
      <protection/>
    </xf>
    <xf numFmtId="180" fontId="10" fillId="0" borderId="0" xfId="15" applyFont="1" applyFill="1" applyBorder="1">
      <alignment/>
      <protection/>
    </xf>
    <xf numFmtId="4" fontId="10" fillId="0" borderId="0" xfId="15" applyNumberFormat="1" applyFont="1" applyFill="1" applyBorder="1" applyAlignment="1">
      <alignment horizontal="center" vertical="center"/>
      <protection/>
    </xf>
    <xf numFmtId="180" fontId="10" fillId="0" borderId="8" xfId="15" applyFont="1" applyFill="1" applyBorder="1" applyAlignment="1">
      <alignment/>
      <protection/>
    </xf>
    <xf numFmtId="180" fontId="10" fillId="0" borderId="8" xfId="15" applyFont="1" applyFill="1" applyBorder="1">
      <alignment/>
      <protection/>
    </xf>
    <xf numFmtId="4" fontId="10" fillId="0" borderId="8" xfId="15" applyNumberFormat="1" applyFont="1" applyFill="1" applyBorder="1" applyAlignment="1">
      <alignment horizontal="center" vertical="center"/>
      <protection/>
    </xf>
    <xf numFmtId="180" fontId="10" fillId="0" borderId="0" xfId="15" applyFont="1" applyFill="1">
      <alignment/>
      <protection/>
    </xf>
    <xf numFmtId="4" fontId="10" fillId="0" borderId="0" xfId="15" applyNumberFormat="1" applyFont="1" applyFill="1" applyAlignment="1">
      <alignment horizontal="center" vertical="center"/>
      <protection/>
    </xf>
    <xf numFmtId="183" fontId="6" fillId="0" borderId="0" xfId="15" applyNumberFormat="1" applyFont="1" applyFill="1">
      <alignment/>
      <protection/>
    </xf>
    <xf numFmtId="180" fontId="10" fillId="0" borderId="0" xfId="15" applyFont="1" applyFill="1" applyBorder="1" applyAlignment="1">
      <alignment horizontal="center"/>
      <protection/>
    </xf>
    <xf numFmtId="180" fontId="6" fillId="0" borderId="3" xfId="15" applyFont="1" applyFill="1" applyBorder="1" applyAlignment="1">
      <alignment horizontal="center" wrapText="1"/>
      <protection/>
    </xf>
    <xf numFmtId="180" fontId="6" fillId="0" borderId="3" xfId="15" applyFont="1" applyFill="1" applyBorder="1" applyAlignment="1">
      <alignment horizontal="left"/>
      <protection/>
    </xf>
    <xf numFmtId="180" fontId="6" fillId="0" borderId="3" xfId="15" applyFont="1" applyFill="1" applyBorder="1" applyAlignment="1">
      <alignment horizontal="center"/>
      <protection/>
    </xf>
    <xf numFmtId="180" fontId="5" fillId="0" borderId="3" xfId="15" applyFont="1" applyFill="1" applyBorder="1" applyAlignment="1">
      <alignment horizontal="center"/>
      <protection/>
    </xf>
    <xf numFmtId="180" fontId="11" fillId="0" borderId="3" xfId="15" applyFont="1" applyFill="1" applyBorder="1" applyAlignment="1">
      <alignment horizontal="left"/>
      <protection/>
    </xf>
    <xf numFmtId="4" fontId="11" fillId="0" borderId="3" xfId="15" applyNumberFormat="1" applyFont="1" applyFill="1" applyBorder="1" applyAlignment="1">
      <alignment horizontal="center"/>
      <protection/>
    </xf>
    <xf numFmtId="180" fontId="5" fillId="0" borderId="4" xfId="15" applyFont="1" applyFill="1" applyBorder="1" applyAlignment="1">
      <alignment horizontal="left"/>
      <protection/>
    </xf>
    <xf numFmtId="180" fontId="5" fillId="0" borderId="9" xfId="15" applyFont="1" applyFill="1" applyBorder="1" applyAlignment="1">
      <alignment horizontal="left"/>
      <protection/>
    </xf>
    <xf numFmtId="180" fontId="5" fillId="0" borderId="10" xfId="15" applyFont="1" applyFill="1" applyBorder="1" applyAlignment="1">
      <alignment horizontal="left"/>
      <protection/>
    </xf>
    <xf numFmtId="4" fontId="0" fillId="0" borderId="3" xfId="15" applyNumberFormat="1" applyFont="1" applyFill="1" applyBorder="1" applyAlignment="1">
      <alignment horizontal="center"/>
      <protection/>
    </xf>
    <xf numFmtId="180" fontId="5" fillId="0" borderId="3" xfId="15" applyFont="1" applyFill="1" applyBorder="1" applyAlignment="1">
      <alignment horizontal="left"/>
      <protection/>
    </xf>
    <xf numFmtId="4" fontId="5" fillId="0" borderId="3" xfId="15" applyNumberFormat="1" applyFont="1" applyFill="1" applyBorder="1" applyAlignment="1">
      <alignment horizontal="center" vertical="center"/>
      <protection/>
    </xf>
    <xf numFmtId="4" fontId="0" fillId="0" borderId="3" xfId="15" applyNumberFormat="1" applyFont="1" applyFill="1" applyBorder="1" applyAlignment="1">
      <alignment horizontal="center" vertical="center"/>
      <protection/>
    </xf>
    <xf numFmtId="180" fontId="5" fillId="0" borderId="3" xfId="15" applyFont="1" applyFill="1" applyBorder="1" applyAlignment="1">
      <alignment horizontal="left" wrapText="1"/>
      <protection/>
    </xf>
    <xf numFmtId="180" fontId="11" fillId="0" borderId="0" xfId="15" applyFont="1" applyFill="1" applyAlignment="1">
      <alignment horizontal="left"/>
      <protection/>
    </xf>
    <xf numFmtId="180" fontId="11" fillId="0" borderId="0" xfId="15" applyFont="1" applyFill="1">
      <alignment/>
      <protection/>
    </xf>
    <xf numFmtId="180" fontId="6" fillId="0" borderId="4" xfId="15" applyFont="1" applyFill="1" applyBorder="1">
      <alignment/>
      <protection/>
    </xf>
    <xf numFmtId="4" fontId="6" fillId="0" borderId="3" xfId="15" applyNumberFormat="1" applyFont="1" applyFill="1" applyBorder="1" applyAlignment="1">
      <alignment horizontal="center"/>
      <protection/>
    </xf>
    <xf numFmtId="180" fontId="0" fillId="0" borderId="0" xfId="15" applyFont="1" applyFill="1" applyBorder="1" applyAlignment="1">
      <alignment horizontal="center"/>
      <protection/>
    </xf>
    <xf numFmtId="4" fontId="0" fillId="0" borderId="0" xfId="15" applyNumberFormat="1" applyFont="1" applyFill="1" applyBorder="1" applyAlignment="1">
      <alignment horizontal="right"/>
      <protection/>
    </xf>
    <xf numFmtId="4" fontId="3" fillId="0" borderId="0" xfId="15" applyNumberFormat="1" applyFont="1" applyFill="1" applyAlignment="1">
      <alignment/>
      <protection/>
    </xf>
    <xf numFmtId="180" fontId="5" fillId="0" borderId="0" xfId="15" applyFont="1" applyFill="1" applyBorder="1">
      <alignment/>
      <protection/>
    </xf>
    <xf numFmtId="180" fontId="5" fillId="0" borderId="0" xfId="15" applyFont="1" applyFill="1" applyBorder="1" applyAlignment="1">
      <alignment horizontal="left"/>
      <protection/>
    </xf>
    <xf numFmtId="180" fontId="12" fillId="0" borderId="0" xfId="15" applyFont="1" applyFill="1" applyBorder="1">
      <alignment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1" sqref="A1:IV16384"/>
    </sheetView>
  </sheetViews>
  <sheetFormatPr defaultColWidth="19.8515625" defaultRowHeight="15" customHeight="1"/>
  <cols>
    <col min="1" max="1" width="6.8515625" style="2" customWidth="1"/>
    <col min="2" max="2" width="24.421875" style="2" customWidth="1"/>
    <col min="3" max="3" width="19.7109375" style="2" customWidth="1"/>
    <col min="4" max="4" width="17.421875" style="2" customWidth="1"/>
    <col min="5" max="5" width="16.421875" style="2" customWidth="1"/>
    <col min="6" max="6" width="18.140625" style="2" customWidth="1"/>
    <col min="7" max="7" width="13.140625" style="2" customWidth="1"/>
    <col min="8" max="16384" width="19.851562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3" t="s">
        <v>1</v>
      </c>
      <c r="B2" s="3"/>
      <c r="C2" s="3"/>
      <c r="D2" s="3"/>
      <c r="E2" s="3"/>
      <c r="F2" s="3"/>
    </row>
    <row r="3" spans="1:6" ht="15" customHeight="1">
      <c r="A3" s="4"/>
      <c r="B3" s="4"/>
      <c r="C3" s="4"/>
      <c r="D3" s="4"/>
      <c r="E3" s="4"/>
      <c r="F3" s="4"/>
    </row>
    <row r="4" spans="1:6" ht="15" customHeight="1">
      <c r="A4" s="4"/>
      <c r="B4" s="5" t="s">
        <v>2</v>
      </c>
      <c r="C4" s="6">
        <v>2877.4</v>
      </c>
      <c r="D4" s="5" t="s">
        <v>3</v>
      </c>
      <c r="E4" s="4"/>
      <c r="F4" s="4"/>
    </row>
    <row r="5" spans="1:6" ht="15" customHeight="1">
      <c r="A5" s="4"/>
      <c r="B5" s="7" t="s">
        <v>4</v>
      </c>
      <c r="C5" s="8">
        <v>47</v>
      </c>
      <c r="D5" s="8" t="s">
        <v>5</v>
      </c>
      <c r="E5" s="4"/>
      <c r="F5" s="4"/>
    </row>
    <row r="6" spans="1:6" ht="15" customHeight="1">
      <c r="A6" s="4"/>
      <c r="B6" s="7" t="s">
        <v>6</v>
      </c>
      <c r="C6" s="7">
        <v>137</v>
      </c>
      <c r="D6" s="7" t="s">
        <v>7</v>
      </c>
      <c r="E6" s="4"/>
      <c r="F6" s="4"/>
    </row>
    <row r="7" spans="1:6" ht="15" customHeight="1">
      <c r="A7" s="4"/>
      <c r="B7" s="4"/>
      <c r="C7" s="4"/>
      <c r="D7" s="4"/>
      <c r="E7" s="4"/>
      <c r="F7" s="4"/>
    </row>
    <row r="8" spans="1:10" ht="15" customHeight="1">
      <c r="A8" s="9" t="s">
        <v>8</v>
      </c>
      <c r="B8" s="10" t="s">
        <v>9</v>
      </c>
      <c r="C8" s="11" t="s">
        <v>10</v>
      </c>
      <c r="D8" s="10" t="s">
        <v>11</v>
      </c>
      <c r="E8" s="11" t="s">
        <v>12</v>
      </c>
      <c r="F8" s="11" t="s">
        <v>13</v>
      </c>
      <c r="J8" s="12"/>
    </row>
    <row r="9" spans="1:6" ht="15" customHeight="1">
      <c r="A9" s="9"/>
      <c r="B9" s="10"/>
      <c r="C9" s="11"/>
      <c r="D9" s="10"/>
      <c r="E9" s="11"/>
      <c r="F9" s="11"/>
    </row>
    <row r="10" spans="1:6" ht="15" customHeight="1">
      <c r="A10" s="13" t="s">
        <v>14</v>
      </c>
      <c r="B10" s="14" t="s">
        <v>15</v>
      </c>
      <c r="C10" s="15">
        <v>52237.98</v>
      </c>
      <c r="D10" s="16">
        <f>367990.38+115240.08</f>
        <v>483230.46</v>
      </c>
      <c r="E10" s="16">
        <f>356993.04+119582.21</f>
        <v>476575.25</v>
      </c>
      <c r="F10" s="17">
        <f>C10+D10-E10</f>
        <v>58893.19000000006</v>
      </c>
    </row>
    <row r="11" spans="1:6" ht="15" customHeight="1">
      <c r="A11" s="13" t="s">
        <v>16</v>
      </c>
      <c r="B11" s="14" t="s">
        <v>17</v>
      </c>
      <c r="C11" s="15">
        <v>20124.38</v>
      </c>
      <c r="D11" s="16">
        <f>149077.5+51706.8</f>
        <v>200784.3</v>
      </c>
      <c r="E11" s="16">
        <f>141639.21+53431.63</f>
        <v>195070.84</v>
      </c>
      <c r="F11" s="17">
        <f>C11+D11-E11</f>
        <v>25837.839999999997</v>
      </c>
    </row>
    <row r="12" spans="1:6" ht="15" customHeight="1">
      <c r="A12" s="13">
        <v>3</v>
      </c>
      <c r="B12" s="14" t="s">
        <v>18</v>
      </c>
      <c r="C12" s="15">
        <v>0</v>
      </c>
      <c r="D12" s="16">
        <f>10988.71+8690.89</f>
        <v>19679.6</v>
      </c>
      <c r="E12" s="16">
        <f>6497.86+9175.22</f>
        <v>15673.079999999998</v>
      </c>
      <c r="F12" s="17">
        <f>C12+D12-E12</f>
        <v>4006.5200000000004</v>
      </c>
    </row>
    <row r="13" spans="1:6" ht="15" customHeight="1">
      <c r="A13" s="18" t="s">
        <v>19</v>
      </c>
      <c r="B13" s="19"/>
      <c r="C13" s="16">
        <f>SUM(C10:C12)</f>
        <v>72362.36</v>
      </c>
      <c r="D13" s="16">
        <f>SUM(D10:D12)</f>
        <v>703694.36</v>
      </c>
      <c r="E13" s="16">
        <f>SUM(E10:E12)</f>
        <v>687319.1699999999</v>
      </c>
      <c r="F13" s="16">
        <f>C13+D13-E13</f>
        <v>88737.55000000005</v>
      </c>
    </row>
    <row r="14" spans="1:6" ht="15" customHeight="1">
      <c r="A14" s="20" t="s">
        <v>20</v>
      </c>
      <c r="B14" s="21"/>
      <c r="C14" s="22"/>
      <c r="D14" s="23"/>
      <c r="E14" s="24">
        <f>7917.06+2776.57+3080</f>
        <v>13773.630000000001</v>
      </c>
      <c r="F14" s="23"/>
    </row>
    <row r="15" spans="1:8" s="29" customFormat="1" ht="15" customHeight="1">
      <c r="A15" s="25"/>
      <c r="B15" s="25"/>
      <c r="C15" s="26"/>
      <c r="D15" s="27"/>
      <c r="E15" s="26"/>
      <c r="F15" s="28"/>
      <c r="G15" s="2"/>
      <c r="H15" s="2"/>
    </row>
    <row r="16" spans="1:8" s="29" customFormat="1" ht="15" customHeight="1">
      <c r="A16" s="30"/>
      <c r="B16" s="30"/>
      <c r="C16" s="30"/>
      <c r="D16" s="30"/>
      <c r="E16" s="31"/>
      <c r="F16" s="31"/>
      <c r="G16" s="2"/>
      <c r="H16" s="2"/>
    </row>
    <row r="17" spans="1:6" ht="15" customHeight="1">
      <c r="A17" s="32" t="s">
        <v>21</v>
      </c>
      <c r="B17" s="32"/>
      <c r="C17" s="33">
        <f>E13/D13</f>
        <v>0.9767296841770906</v>
      </c>
      <c r="D17" s="34"/>
      <c r="E17" s="6">
        <f>E13</f>
        <v>687319.1699999999</v>
      </c>
      <c r="F17" s="35"/>
    </row>
    <row r="18" spans="1:6" ht="15" customHeight="1">
      <c r="A18" s="36"/>
      <c r="B18" s="36"/>
      <c r="C18" s="33"/>
      <c r="D18" s="34"/>
      <c r="E18" s="6"/>
      <c r="F18" s="35"/>
    </row>
    <row r="19" spans="1:6" ht="29.25" customHeight="1">
      <c r="A19" s="37" t="s">
        <v>8</v>
      </c>
      <c r="B19" s="38" t="s">
        <v>22</v>
      </c>
      <c r="C19" s="38"/>
      <c r="D19" s="38"/>
      <c r="E19" s="39" t="s">
        <v>23</v>
      </c>
      <c r="F19" s="39" t="s">
        <v>24</v>
      </c>
    </row>
    <row r="20" spans="1:6" ht="15" customHeight="1">
      <c r="A20" s="37"/>
      <c r="B20" s="38"/>
      <c r="C20" s="38"/>
      <c r="D20" s="38"/>
      <c r="E20" s="40">
        <f>SUM(E21:E30)</f>
        <v>483230.46</v>
      </c>
      <c r="F20" s="40">
        <f>SUM(F21:F30)</f>
        <v>13.994997219712241</v>
      </c>
    </row>
    <row r="21" spans="1:6" ht="15" customHeight="1">
      <c r="A21" s="41">
        <v>1</v>
      </c>
      <c r="B21" s="42" t="s">
        <v>25</v>
      </c>
      <c r="C21" s="42"/>
      <c r="D21" s="42"/>
      <c r="E21" s="43">
        <f>((C4*1.46*12-2000)*1.0305+3500)*1.06+1500</f>
        <v>58091.93239184</v>
      </c>
      <c r="F21" s="43">
        <f>E21/$C$4/12</f>
        <v>1.6824196726164822</v>
      </c>
    </row>
    <row r="22" spans="1:6" ht="15" customHeight="1">
      <c r="A22" s="41">
        <v>2</v>
      </c>
      <c r="B22" s="42" t="s">
        <v>26</v>
      </c>
      <c r="C22" s="42"/>
      <c r="D22" s="42"/>
      <c r="E22" s="43">
        <f>1.01*C4*12*1.0305*1.06+3200</f>
        <v>41294.01254504</v>
      </c>
      <c r="F22" s="43">
        <f aca="true" t="shared" si="0" ref="F22:F30">E22/$C$4/12</f>
        <v>1.1959295586594378</v>
      </c>
    </row>
    <row r="23" spans="1:6" ht="15" customHeight="1">
      <c r="A23" s="41">
        <v>3</v>
      </c>
      <c r="B23" s="42" t="s">
        <v>27</v>
      </c>
      <c r="C23" s="42"/>
      <c r="D23" s="42"/>
      <c r="E23" s="43">
        <f>(2796.49+91.34)*2*12*1.18+1150*2*1.18</f>
        <v>84497.3456</v>
      </c>
      <c r="F23" s="43">
        <f t="shared" si="0"/>
        <v>2.4471555802692246</v>
      </c>
    </row>
    <row r="24" spans="1:6" ht="15" customHeight="1">
      <c r="A24" s="41">
        <v>4</v>
      </c>
      <c r="B24" s="44" t="s">
        <v>28</v>
      </c>
      <c r="C24" s="44"/>
      <c r="D24" s="44"/>
      <c r="E24" s="43">
        <f>((3.03*C4*12-3200)*1.0305+5200)*1.06-2500</f>
        <v>113798.58163512</v>
      </c>
      <c r="F24" s="43">
        <f t="shared" si="0"/>
        <v>3.295758370841732</v>
      </c>
    </row>
    <row r="25" spans="1:6" ht="15" customHeight="1">
      <c r="A25" s="41">
        <v>5</v>
      </c>
      <c r="B25" s="45" t="s">
        <v>29</v>
      </c>
      <c r="C25" s="45"/>
      <c r="D25" s="45"/>
      <c r="E25" s="43">
        <f>((1.21*C4*12+4000)*1.0305+1000)*1.06-800</f>
        <v>50266.701365839996</v>
      </c>
      <c r="F25" s="43">
        <f t="shared" si="0"/>
        <v>1.455790568042909</v>
      </c>
    </row>
    <row r="26" spans="1:6" ht="15" customHeight="1">
      <c r="A26" s="41">
        <v>6</v>
      </c>
      <c r="B26" s="42" t="s">
        <v>30</v>
      </c>
      <c r="C26" s="42"/>
      <c r="D26" s="42"/>
      <c r="E26" s="43">
        <v>22304.71</v>
      </c>
      <c r="F26" s="43">
        <f t="shared" si="0"/>
        <v>0.6459740854011723</v>
      </c>
    </row>
    <row r="27" spans="1:6" ht="30.75" customHeight="1">
      <c r="A27" s="41">
        <v>7</v>
      </c>
      <c r="B27" s="44" t="s">
        <v>31</v>
      </c>
      <c r="C27" s="44"/>
      <c r="D27" s="44"/>
      <c r="E27" s="43">
        <f>0.15*C4*12+300+115.13</f>
        <v>5594.45</v>
      </c>
      <c r="F27" s="43">
        <f t="shared" si="0"/>
        <v>0.16202271726790388</v>
      </c>
    </row>
    <row r="28" spans="1:6" ht="41.25" customHeight="1">
      <c r="A28" s="41">
        <v>8</v>
      </c>
      <c r="B28" s="44" t="s">
        <v>32</v>
      </c>
      <c r="C28" s="44"/>
      <c r="D28" s="44"/>
      <c r="E28" s="43">
        <f>E13*0.025+8800</f>
        <v>25982.97925</v>
      </c>
      <c r="F28" s="43">
        <f t="shared" si="0"/>
        <v>0.7525016580361901</v>
      </c>
    </row>
    <row r="29" spans="1:6" ht="15" customHeight="1">
      <c r="A29" s="41">
        <v>9</v>
      </c>
      <c r="B29" s="42" t="s">
        <v>33</v>
      </c>
      <c r="C29" s="42"/>
      <c r="D29" s="42"/>
      <c r="E29" s="43">
        <f>D10-E21-E22-E23-E24-E25-E26-E27-E28-E30</f>
        <v>15741.043414560045</v>
      </c>
      <c r="F29" s="43">
        <f t="shared" si="0"/>
        <v>0.45588156595537765</v>
      </c>
    </row>
    <row r="30" spans="1:6" ht="15" customHeight="1">
      <c r="A30" s="41">
        <v>10</v>
      </c>
      <c r="B30" s="45" t="s">
        <v>34</v>
      </c>
      <c r="C30" s="45"/>
      <c r="D30" s="45"/>
      <c r="E30" s="43">
        <f>((1.9*C4*12-10000)*1.0305+2000)*1.06+2800</f>
        <v>65658.7037976</v>
      </c>
      <c r="F30" s="43">
        <f t="shared" si="0"/>
        <v>1.9015634426218113</v>
      </c>
    </row>
    <row r="31" spans="1:6" ht="30" customHeight="1">
      <c r="A31" s="4"/>
      <c r="B31" s="4"/>
      <c r="C31" s="7"/>
      <c r="D31" s="7"/>
      <c r="E31" s="46"/>
      <c r="F31" s="46"/>
    </row>
    <row r="32" spans="1:6" ht="15" customHeight="1">
      <c r="A32" s="47" t="s">
        <v>35</v>
      </c>
      <c r="B32" s="47"/>
      <c r="C32" s="47"/>
      <c r="D32" s="48"/>
      <c r="E32" s="49">
        <v>-238728.56</v>
      </c>
      <c r="F32" s="46"/>
    </row>
    <row r="33" spans="1:6" ht="15" customHeight="1">
      <c r="A33" s="47" t="s">
        <v>36</v>
      </c>
      <c r="B33" s="47"/>
      <c r="C33" s="47"/>
      <c r="D33" s="48"/>
      <c r="E33" s="49">
        <f>E11</f>
        <v>195070.84</v>
      </c>
      <c r="F33" s="46"/>
    </row>
    <row r="34" spans="1:6" ht="15" customHeight="1" thickBot="1">
      <c r="A34" s="50" t="s">
        <v>37</v>
      </c>
      <c r="B34" s="51"/>
      <c r="C34" s="51"/>
      <c r="D34" s="51"/>
      <c r="E34" s="52">
        <f>F45</f>
        <v>137704.09</v>
      </c>
      <c r="F34" s="6"/>
    </row>
    <row r="35" spans="1:6" ht="15" customHeight="1">
      <c r="A35" s="47" t="s">
        <v>38</v>
      </c>
      <c r="B35" s="53"/>
      <c r="C35" s="53"/>
      <c r="D35" s="53"/>
      <c r="E35" s="54">
        <f>E32+E33-E34</f>
        <v>-181361.81</v>
      </c>
      <c r="F35" s="4"/>
    </row>
    <row r="36" spans="1:6" ht="15" customHeight="1">
      <c r="A36" s="8"/>
      <c r="B36" s="8"/>
      <c r="C36" s="8"/>
      <c r="D36" s="4"/>
      <c r="E36" s="55"/>
      <c r="F36" s="4"/>
    </row>
    <row r="37" spans="1:6" ht="15" customHeight="1">
      <c r="A37" s="56" t="s">
        <v>39</v>
      </c>
      <c r="B37" s="56"/>
      <c r="C37" s="56"/>
      <c r="D37" s="56"/>
      <c r="E37" s="56"/>
      <c r="F37" s="56"/>
    </row>
    <row r="38" spans="1:6" ht="15" customHeight="1">
      <c r="A38" s="36"/>
      <c r="B38" s="36"/>
      <c r="C38" s="36"/>
      <c r="D38" s="36"/>
      <c r="E38" s="36"/>
      <c r="F38" s="36"/>
    </row>
    <row r="39" spans="1:6" ht="15" customHeight="1">
      <c r="A39" s="57" t="s">
        <v>8</v>
      </c>
      <c r="B39" s="58" t="s">
        <v>40</v>
      </c>
      <c r="C39" s="58"/>
      <c r="D39" s="58"/>
      <c r="E39" s="58"/>
      <c r="F39" s="59" t="s">
        <v>41</v>
      </c>
    </row>
    <row r="40" spans="1:6" ht="15" customHeight="1">
      <c r="A40" s="60">
        <v>1</v>
      </c>
      <c r="B40" s="61" t="s">
        <v>42</v>
      </c>
      <c r="C40" s="61"/>
      <c r="D40" s="61"/>
      <c r="E40" s="61"/>
      <c r="F40" s="62">
        <v>16612.58</v>
      </c>
    </row>
    <row r="41" spans="1:6" ht="15" customHeight="1">
      <c r="A41" s="60">
        <v>2</v>
      </c>
      <c r="B41" s="63" t="s">
        <v>43</v>
      </c>
      <c r="C41" s="64"/>
      <c r="D41" s="64"/>
      <c r="E41" s="65"/>
      <c r="F41" s="66">
        <v>5461.13</v>
      </c>
    </row>
    <row r="42" spans="1:6" ht="15" customHeight="1">
      <c r="A42" s="60">
        <v>3</v>
      </c>
      <c r="B42" s="67" t="s">
        <v>44</v>
      </c>
      <c r="C42" s="67"/>
      <c r="D42" s="67"/>
      <c r="E42" s="67"/>
      <c r="F42" s="68">
        <v>3238.35</v>
      </c>
    </row>
    <row r="43" spans="1:6" ht="15" customHeight="1">
      <c r="A43" s="60">
        <v>4</v>
      </c>
      <c r="B43" s="63" t="s">
        <v>45</v>
      </c>
      <c r="C43" s="64"/>
      <c r="D43" s="64"/>
      <c r="E43" s="65"/>
      <c r="F43" s="69">
        <v>3961.74</v>
      </c>
    </row>
    <row r="44" spans="1:8" s="72" customFormat="1" ht="15" customHeight="1">
      <c r="A44" s="60">
        <v>5</v>
      </c>
      <c r="B44" s="70" t="s">
        <v>46</v>
      </c>
      <c r="C44" s="70"/>
      <c r="D44" s="70"/>
      <c r="E44" s="70"/>
      <c r="F44" s="68">
        <v>108430.29</v>
      </c>
      <c r="G44" s="71"/>
      <c r="H44" s="71"/>
    </row>
    <row r="45" spans="1:6" ht="15" customHeight="1">
      <c r="A45" s="73" t="s">
        <v>47</v>
      </c>
      <c r="B45" s="73"/>
      <c r="C45" s="73"/>
      <c r="D45" s="73"/>
      <c r="E45" s="73"/>
      <c r="F45" s="74">
        <f>SUM(F40:F44)</f>
        <v>137704.09</v>
      </c>
    </row>
    <row r="46" spans="1:6" ht="15" customHeight="1">
      <c r="A46" s="36"/>
      <c r="B46" s="36"/>
      <c r="C46" s="36"/>
      <c r="D46" s="36"/>
      <c r="E46" s="36"/>
      <c r="F46" s="36"/>
    </row>
    <row r="47" spans="1:6" ht="15" customHeight="1">
      <c r="A47" s="36"/>
      <c r="D47" s="75"/>
      <c r="E47" s="76"/>
      <c r="F47" s="77"/>
    </row>
    <row r="48" spans="1:6" ht="15" customHeight="1">
      <c r="A48" s="36"/>
      <c r="E48" s="78"/>
      <c r="F48" s="77"/>
    </row>
    <row r="49" spans="1:6" ht="15" customHeight="1">
      <c r="A49" s="78" t="s">
        <v>48</v>
      </c>
      <c r="B49" s="79" t="s">
        <v>49</v>
      </c>
      <c r="D49" s="36"/>
      <c r="E49" s="36"/>
      <c r="F49" s="36"/>
    </row>
    <row r="50" spans="1:6" ht="15" customHeight="1">
      <c r="A50" s="36"/>
      <c r="B50" s="4" t="s">
        <v>50</v>
      </c>
      <c r="D50" s="80"/>
      <c r="E50" s="80"/>
      <c r="F50" s="80"/>
    </row>
    <row r="51" spans="1:2" ht="15" customHeight="1">
      <c r="A51" s="36"/>
      <c r="B51" s="79" t="s">
        <v>51</v>
      </c>
    </row>
    <row r="57" ht="15" customHeight="1">
      <c r="C57" s="12"/>
    </row>
  </sheetData>
  <mergeCells count="32">
    <mergeCell ref="B42:E42"/>
    <mergeCell ref="B43:E43"/>
    <mergeCell ref="B44:E44"/>
    <mergeCell ref="A45:E45"/>
    <mergeCell ref="A37:F37"/>
    <mergeCell ref="B39:E39"/>
    <mergeCell ref="B40:E40"/>
    <mergeCell ref="B41:E41"/>
    <mergeCell ref="B27:D27"/>
    <mergeCell ref="B28:D28"/>
    <mergeCell ref="B29:D29"/>
    <mergeCell ref="B30:D30"/>
    <mergeCell ref="B23:D23"/>
    <mergeCell ref="B24:D24"/>
    <mergeCell ref="B25:D25"/>
    <mergeCell ref="B26:D26"/>
    <mergeCell ref="A19:A20"/>
    <mergeCell ref="B19:D20"/>
    <mergeCell ref="B21:D21"/>
    <mergeCell ref="B22:D22"/>
    <mergeCell ref="A13:B13"/>
    <mergeCell ref="A14:C14"/>
    <mergeCell ref="A15:B15"/>
    <mergeCell ref="A17:B17"/>
    <mergeCell ref="A1:F1"/>
    <mergeCell ref="A2:F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2014-03-21T14:03:31Z</dcterms:modified>
  <cp:category/>
  <cp:version/>
  <cp:contentType/>
  <cp:contentStatus/>
</cp:coreProperties>
</file>